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defaultThemeVersion="124226"/>
  <mc:AlternateContent xmlns:mc="http://schemas.openxmlformats.org/markup-compatibility/2006">
    <mc:Choice Requires="x15">
      <x15ac:absPath xmlns:x15ac="http://schemas.microsoft.com/office/spreadsheetml/2010/11/ac" url="C:\Users\grobbelj.ANR\Documents\Meat\"/>
    </mc:Choice>
  </mc:AlternateContent>
  <xr:revisionPtr revIDLastSave="0" documentId="13_ncr:1_{AFB2AFF9-F468-4447-BA5F-C214799BCC7D}" xr6:coauthVersionLast="45" xr6:coauthVersionMax="45" xr10:uidLastSave="{00000000-0000-0000-0000-000000000000}"/>
  <bookViews>
    <workbookView xWindow="28680" yWindow="-120" windowWidth="29040" windowHeight="15840" activeTab="2"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 l="1"/>
  <c r="D38" i="1" l="1"/>
  <c r="D17" i="1" l="1"/>
  <c r="C19" i="1" l="1"/>
  <c r="C21" i="1" s="1"/>
  <c r="C22" i="1" s="1"/>
  <c r="F13" i="1"/>
  <c r="D13" i="1"/>
  <c r="C25" i="1" l="1"/>
  <c r="C24" i="1"/>
  <c r="D21" i="1"/>
  <c r="D22" i="1" s="1"/>
  <c r="D24" i="1" l="1"/>
  <c r="D25" i="1"/>
  <c r="D30" i="1"/>
  <c r="D32" i="1" l="1"/>
  <c r="D47" i="1" s="1"/>
  <c r="D35" i="1"/>
  <c r="D43" i="1" l="1"/>
  <c r="D44" i="1"/>
  <c r="D45" i="1" s="1"/>
  <c r="D49" i="1" s="1"/>
  <c r="D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Jeannine Schweihofer</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 xml:space="preserve">(Carcass weight / live weight) * 100 = dressing percentage
Muscling, fat cover and fill will all effect dressing percentage.
Skin-on vs. skinless pork carcasses will also have different dressing percentages. Skin-on carcasses will have a higher dressing percentage and lower carcass yield than skinless carcasses. The take home amount of meat will be the same. </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187 lb carcass weight and an estimated 72% dressing percentage. 187/.72 = 260 lb live weight</t>
        </r>
      </text>
    </comment>
    <comment ref="G31" authorId="0" shapeId="0" xr:uid="{00000000-0006-0000-0200-000005000000}">
      <text>
        <r>
          <rPr>
            <sz val="9"/>
            <color indexed="81"/>
            <rFont val="Tahoma"/>
            <family val="2"/>
          </rPr>
          <t xml:space="preserve">may range from 65% to close to 75% depending on fat thickness and muscling, and whether cuts are boneless or left bone in.
Amount of meat that is smoked will also decrease this number from cooking loss. 
</t>
        </r>
      </text>
    </comment>
    <comment ref="G36" authorId="1" shapeId="0" xr:uid="{00000000-0006-0000-0200-000006000000}">
      <text>
        <r>
          <rPr>
            <sz val="9"/>
            <color indexed="81"/>
            <rFont val="Tahoma"/>
            <family val="2"/>
          </rPr>
          <t xml:space="preserve">typically 35 to 45% of the estimated pounds of product take-home to freezer
Depending on what cuts and how much product is smoked, take-home yield may be reduced by an average of 25% for cooking loss of smoked product.
</t>
        </r>
      </text>
    </comment>
  </commentList>
</comments>
</file>

<file path=xl/sharedStrings.xml><?xml version="1.0" encoding="utf-8"?>
<sst xmlns="http://schemas.openxmlformats.org/spreadsheetml/2006/main" count="139" uniqueCount="113">
  <si>
    <t>Your Numbers</t>
  </si>
  <si>
    <t>%</t>
  </si>
  <si>
    <t>lb</t>
  </si>
  <si>
    <t>carcass weight X agreed on price</t>
  </si>
  <si>
    <t>final carcass price / estimated live weight</t>
  </si>
  <si>
    <t>carcass weight x carcass yield percent</t>
  </si>
  <si>
    <t>Cost from locker plant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</si>
  <si>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</si>
  <si>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</si>
  <si>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</si>
  <si>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</si>
  <si>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</si>
  <si>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</si>
  <si>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</si>
  <si>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</si>
  <si>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</si>
  <si>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</si>
  <si>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</si>
  <si>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</si>
  <si>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</si>
  <si>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Cost of feed</t>
  </si>
  <si>
    <t xml:space="preserve">many factors impact this including ADG, days on feed, type of feed, etc. </t>
  </si>
  <si>
    <t>Transportation</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</si>
  <si>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</si>
  <si>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</si>
  <si>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</si>
  <si>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</si>
  <si>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</si>
  <si>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</si>
  <si>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</si>
  <si>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</si>
  <si>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</si>
  <si>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</si>
  <si>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</si>
  <si>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</si>
  <si>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</si>
  <si>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</si>
  <si>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</si>
  <si>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</si>
  <si>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Total packaged carcass value</t>
  </si>
  <si>
    <t>Final packaged price per lb of retail product</t>
  </si>
  <si>
    <t>(1- (estimated final packaged price/ current retail cost)) x 100</t>
  </si>
  <si>
    <t xml:space="preserve">total packaged carcass value / estimated pounds product take-home </t>
  </si>
  <si>
    <t>Instructions</t>
  </si>
  <si>
    <t>example values</t>
  </si>
  <si>
    <r>
      <t>hot or cold carcass weight from slaughter</t>
    </r>
    <r>
      <rPr>
        <sz val="12"/>
        <rFont val="Calibri"/>
        <family val="2"/>
        <scheme val="minor"/>
      </rPr>
      <t xml:space="preserve"> plant</t>
    </r>
  </si>
  <si>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</si>
  <si>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</si>
  <si>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</si>
  <si>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</si>
  <si>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</si>
  <si>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</si>
  <si>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</si>
  <si>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</si>
  <si>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</si>
  <si>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</si>
  <si>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 xml:space="preserve">http://www.ers.usda.gov/data-products/meat-price-spreads.aspx </t>
  </si>
  <si>
    <t>can be found at</t>
  </si>
  <si>
    <t>enter value from number generated in other section</t>
  </si>
  <si>
    <t>cost of time and other expenses</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</si>
  <si>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</si>
  <si>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</si>
  <si>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</si>
  <si>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</si>
  <si>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Management</t>
  </si>
  <si>
    <t>Marketing and other costs</t>
  </si>
  <si>
    <t>Initial cost of feeder pig</t>
  </si>
  <si>
    <r>
      <t xml:space="preserve"> </t>
    </r>
    <r>
      <rPr>
        <sz val="12"/>
        <rFont val="Calibri"/>
        <family val="2"/>
        <scheme val="minor"/>
      </rPr>
      <t>opportunity cost if home raised</t>
    </r>
  </si>
  <si>
    <t>Pork pricing example comparing live price and hanging carcass price</t>
  </si>
  <si>
    <t xml:space="preserve">commission at sale barn, pork checkoff, etc. </t>
  </si>
  <si>
    <t>buildings, equipment, utilities</t>
  </si>
  <si>
    <t>Overhead costs</t>
  </si>
  <si>
    <t xml:space="preserve">can range from 70 to 76% </t>
  </si>
  <si>
    <t>Current retail price of pork</t>
  </si>
  <si>
    <t>This spreadsheet/ worksheet can be used to help buyers and sellers determine sale prices for direct marketing of grain fed market hogs.</t>
  </si>
  <si>
    <t>This spreadsheet tool can be utilized to calcluate estimated gain/loss for pork producers direct marketing pigs. It can also be used for pork producers to provide information on cost comparison, expected amount of pork, etc. It is intended to be used by pork producers direct marketing pigs, mainly in the form of freezer pork when selling whole animals, and halves of market pigs.</t>
  </si>
  <si>
    <t xml:space="preserve">Enter your values in pink cells and enter values in grey cells if you have them. Output will be in white cells. Blue cells are example figures. Yellow cell needs to have number generated in green entered. </t>
  </si>
  <si>
    <t>costs will vay by locker, some may build it into cut, wrap price, others will have flat fee or by pound</t>
  </si>
  <si>
    <t>and examples below</t>
  </si>
  <si>
    <t xml:space="preserve">see carcass yield note  information </t>
  </si>
  <si>
    <t>est pounds take-home x current retail pork price</t>
  </si>
  <si>
    <t>current pork retail price - estimated final packaged price/lb</t>
  </si>
  <si>
    <t>Pounds of cured/smoked product</t>
  </si>
  <si>
    <t>curing/smoking fee, typically $/lb</t>
  </si>
  <si>
    <t>Curing/smoking processing fee/lb</t>
  </si>
  <si>
    <t>pounds smoked/cured x smoked/cured $</t>
  </si>
  <si>
    <t>Pounds of sausage</t>
  </si>
  <si>
    <t>Sausage fee/lb</t>
  </si>
  <si>
    <t xml:space="preserve">Total sausage processing </t>
  </si>
  <si>
    <t>Total curing/smoking processing fee</t>
  </si>
  <si>
    <t>lbs</t>
  </si>
  <si>
    <t>some processors have additional charges for various sausages, stuffing, links, etc.</t>
  </si>
  <si>
    <t>carcass value + slaugter plus+ cut &amp; wrap + smoking fee + sausage fee</t>
  </si>
  <si>
    <r>
      <rPr>
        <b/>
        <sz val="16"/>
        <color theme="1"/>
        <rFont val="Calibri"/>
        <family val="2"/>
        <scheme val="minor"/>
      </rPr>
      <t>Developed by:</t>
    </r>
    <r>
      <rPr>
        <sz val="16"/>
        <color theme="1"/>
        <rFont val="Calibri"/>
        <family val="2"/>
        <scheme val="minor"/>
      </rPr>
      <t xml:space="preserve"> Jeannine Schweihofer, B. Halfman, J. Roy Black, </t>
    </r>
  </si>
  <si>
    <t>Total processing cost (slaughter, cut/wrap, smoking, sausage)</t>
  </si>
  <si>
    <t>Cost of producing market hog example</t>
  </si>
  <si>
    <t>pounds of product made into sausage</t>
  </si>
  <si>
    <t>Source: D.M. Wulf, Did the locker plant steal some of my meat? South Dakota State University</t>
  </si>
  <si>
    <t>obtained from USDA National Daily Hog and Pig Report</t>
  </si>
  <si>
    <t>Processing and packaging cost*</t>
  </si>
  <si>
    <t>Flat fee for bacon and ham curing and smoking*</t>
  </si>
  <si>
    <t>pounds of ham, bacon, other smoked/cured products; *enter 0 if using flat fee</t>
  </si>
  <si>
    <t>*enter fee and place a 0 in column D36 if using flat fee</t>
  </si>
  <si>
    <t>Direct Market Freezer Pig Pricing Spreadsheet</t>
  </si>
  <si>
    <t>*Grain fed</t>
  </si>
  <si>
    <t>Carcass weight (enter value from C19 or D19 above)</t>
  </si>
  <si>
    <t>enter value generated in cell C19 or D19</t>
  </si>
  <si>
    <t>http://www.ams.usda.gov/market-news/swine-reports</t>
  </si>
  <si>
    <t>Example* May 2020</t>
  </si>
  <si>
    <t>Example   May 2020</t>
  </si>
  <si>
    <t>Example  May 2020</t>
  </si>
  <si>
    <t>Freezer Pig Pricing Worksheet ver 1.1</t>
  </si>
  <si>
    <t>MSU is an affirmative-action, equal-opportunity employer, committed to achieving excellence through a diverse workforce and inclusive culture that encourages all people to reach their full potential.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Jeffrey W. Dwyer, Director, MSU Extension, East Lansing, MI 48824. This information is for educational purposes only. Reference to commercial products or trade names does not imply endorsement by MSU Extension or bias against those not mentioned.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</si>
</sst>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409]mmmm\ d\,\ yyyy;@"/>
    <numFmt numFmtId="165"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sz val="11"/>
      <color rgb="FF9C0006"/>
      <name val="Calibri"/>
      <family val="2"/>
      <scheme val="minor"/>
    </font>
    <font>
      <b/>
      <sz val="14"/>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7CE"/>
      </patternFill>
    </fill>
    <fill>
      <patternFill patternType="solid">
        <fgColor rgb="FFEC84DD"/>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xf numFmtId="0" fontId="18" fillId="7" borderId="0" applyNumberFormat="0" applyBorder="0" applyAlignment="0" applyProtection="0"/>
  </cellStyleXfs>
  <cellXfs count="79">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3" borderId="0" xfId="0" applyFont="1" applyFill="1"/>
    <xf numFmtId="0" fontId="11" fillId="2" borderId="0" xfId="0" applyFont="1" applyFill="1"/>
    <xf numFmtId="0" fontId="11" fillId="5"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4" fontId="7" fillId="0" borderId="0" xfId="0" applyNumberFormat="1" applyFont="1" applyAlignment="1"/>
    <xf numFmtId="0" fontId="11" fillId="6" borderId="0" xfId="0" applyFont="1" applyFill="1"/>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11" fillId="0" borderId="0" xfId="0" applyFont="1" applyProtection="1">
      <protection locked="0"/>
    </xf>
    <xf numFmtId="0" fontId="10" fillId="0" borderId="0" xfId="0" applyFont="1" applyProtection="1">
      <protection locked="0"/>
    </xf>
    <xf numFmtId="44" fontId="11" fillId="6" borderId="1" xfId="1" applyFont="1" applyFill="1" applyBorder="1" applyProtection="1">
      <protection locked="0"/>
    </xf>
    <xf numFmtId="0" fontId="11" fillId="0" borderId="0" xfId="0" applyFont="1" applyAlignment="1" applyProtection="1">
      <alignment horizontal="center"/>
      <protection locked="0"/>
    </xf>
    <xf numFmtId="0" fontId="11" fillId="6" borderId="1" xfId="0" applyFont="1" applyFill="1" applyBorder="1" applyProtection="1">
      <protection locked="0"/>
    </xf>
    <xf numFmtId="0" fontId="11" fillId="3" borderId="1" xfId="0" applyFont="1" applyFill="1" applyBorder="1" applyProtection="1">
      <protection locked="0"/>
    </xf>
    <xf numFmtId="0" fontId="2" fillId="0" borderId="0" xfId="0" applyFont="1" applyProtection="1">
      <protection locked="0"/>
    </xf>
    <xf numFmtId="0" fontId="11" fillId="5" borderId="1" xfId="0" applyFont="1" applyFill="1" applyBorder="1" applyProtection="1">
      <protection locked="0"/>
    </xf>
    <xf numFmtId="165" fontId="11" fillId="6" borderId="1" xfId="1" applyNumberFormat="1" applyFont="1" applyFill="1" applyBorder="1" applyProtection="1">
      <protection locked="0"/>
    </xf>
    <xf numFmtId="0" fontId="16" fillId="6" borderId="0" xfId="0" applyFont="1" applyFill="1" applyProtection="1"/>
    <xf numFmtId="0" fontId="16" fillId="0" borderId="0" xfId="0" applyFont="1" applyProtection="1"/>
    <xf numFmtId="0" fontId="0" fillId="0" borderId="0" xfId="0" applyProtection="1"/>
    <xf numFmtId="0" fontId="0" fillId="0" borderId="0" xfId="0" applyAlignment="1" applyProtection="1">
      <alignment horizontal="center"/>
    </xf>
    <xf numFmtId="0" fontId="16" fillId="3" borderId="0" xfId="0" applyFont="1" applyFill="1" applyProtection="1"/>
    <xf numFmtId="0" fontId="16" fillId="5" borderId="0" xfId="0" applyFont="1" applyFill="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2" fillId="0" borderId="0" xfId="0" applyFont="1" applyFill="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1" fillId="0" borderId="0" xfId="0" applyFont="1" applyAlignment="1" applyProtection="1">
      <alignment horizontal="center"/>
    </xf>
    <xf numFmtId="44" fontId="11" fillId="2" borderId="1" xfId="1" applyFont="1" applyFill="1" applyBorder="1" applyProtection="1"/>
    <xf numFmtId="0" fontId="10" fillId="0" borderId="3" xfId="0" applyFont="1" applyBorder="1" applyAlignment="1" applyProtection="1">
      <alignment horizontal="center"/>
    </xf>
    <xf numFmtId="44" fontId="10" fillId="0" borderId="4" xfId="1" applyFont="1" applyBorder="1" applyProtection="1"/>
    <xf numFmtId="0" fontId="10" fillId="0" borderId="0" xfId="0" applyFont="1" applyProtection="1"/>
    <xf numFmtId="0" fontId="0" fillId="0" borderId="0" xfId="0" applyFill="1" applyProtection="1"/>
    <xf numFmtId="0" fontId="1" fillId="0" borderId="0" xfId="0" applyFont="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44" fontId="10" fillId="2" borderId="1" xfId="1" applyFont="1" applyFill="1" applyBorder="1" applyProtection="1"/>
    <xf numFmtId="0" fontId="11" fillId="0" borderId="6" xfId="0" applyFont="1" applyBorder="1" applyAlignment="1" applyProtection="1">
      <alignment horizontal="center"/>
    </xf>
    <xf numFmtId="44" fontId="10" fillId="2" borderId="4" xfId="1" applyFont="1" applyFill="1" applyBorder="1" applyProtection="1"/>
    <xf numFmtId="1" fontId="11" fillId="0" borderId="1" xfId="0" applyNumberFormat="1" applyFont="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8" fontId="10" fillId="0" borderId="4" xfId="1" applyNumberFormat="1" applyFont="1" applyBorder="1" applyProtection="1"/>
    <xf numFmtId="0" fontId="0" fillId="4" borderId="0" xfId="0" applyFill="1" applyProtection="1"/>
    <xf numFmtId="0" fontId="2" fillId="0" borderId="0" xfId="0" applyFont="1" applyProtection="1"/>
    <xf numFmtId="0" fontId="11" fillId="0" borderId="3" xfId="0" applyFont="1" applyBorder="1" applyProtection="1"/>
    <xf numFmtId="0" fontId="11" fillId="2" borderId="1" xfId="0" applyNumberFormat="1" applyFont="1" applyFill="1" applyBorder="1" applyProtection="1"/>
    <xf numFmtId="0" fontId="11" fillId="2" borderId="1" xfId="1" applyNumberFormat="1" applyFont="1" applyFill="1" applyBorder="1" applyProtection="1"/>
    <xf numFmtId="165" fontId="11" fillId="2" borderId="1" xfId="1" applyNumberFormat="1" applyFont="1" applyFill="1" applyBorder="1" applyProtection="1"/>
    <xf numFmtId="0" fontId="11" fillId="0" borderId="3" xfId="0" applyFont="1" applyBorder="1" applyAlignment="1" applyProtection="1">
      <alignment horizontal="center"/>
    </xf>
    <xf numFmtId="0" fontId="10" fillId="2" borderId="4" xfId="0" applyFont="1" applyFill="1" applyBorder="1" applyProtection="1"/>
    <xf numFmtId="165" fontId="10" fillId="0" borderId="4" xfId="3" applyNumberFormat="1" applyFont="1" applyBorder="1" applyProtection="1"/>
    <xf numFmtId="44" fontId="11" fillId="4" borderId="1" xfId="1" applyFont="1" applyFill="1" applyBorder="1" applyProtection="1"/>
    <xf numFmtId="0" fontId="0" fillId="0" borderId="0" xfId="2" applyFont="1" applyProtection="1"/>
    <xf numFmtId="0" fontId="4" fillId="0" borderId="0" xfId="2" applyProtection="1">
      <protection locked="0"/>
    </xf>
    <xf numFmtId="0" fontId="8" fillId="0" borderId="0" xfId="0" applyFont="1" applyAlignment="1">
      <alignment horizontal="center"/>
    </xf>
    <xf numFmtId="164"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xf numFmtId="0" fontId="19" fillId="8" borderId="0" xfId="4" applyFont="1" applyFill="1" applyAlignment="1" applyProtection="1">
      <alignment horizontal="center"/>
    </xf>
  </cellXfs>
  <cellStyles count="5">
    <cellStyle name="Bad" xfId="4" builtinId="27"/>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EC84DD"/>
      <color rgb="FFFF99FF"/>
      <color rgb="FFE88CCE"/>
      <color rgb="FFEA7ADA"/>
      <color rgb="FFF5A5E4"/>
      <color rgb="FFED8BCA"/>
      <color rgb="FFFC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273050</xdr:colOff>
      <xdr:row>4</xdr:row>
      <xdr:rowOff>25400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68326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4" y="1533525"/>
          <a:ext cx="3000375" cy="1008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50</xdr:row>
      <xdr:rowOff>34196</xdr:rowOff>
    </xdr:from>
    <xdr:to>
      <xdr:col>5</xdr:col>
      <xdr:colOff>182880</xdr:colOff>
      <xdr:row>75</xdr:row>
      <xdr:rowOff>106992</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0560542"/>
          <a:ext cx="5526648" cy="4732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rs.usda.gov/data-products/meat-price-spread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ms.usda.gov/market-news/swine-reports" TargetMode="External"/><Relationship Id="rId1" Type="http://schemas.openxmlformats.org/officeDocument/2006/relationships/hyperlink" Target="http://www.ers.usda.gov/data-products/meat-price-spreads.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view="pageLayout" zoomScaleNormal="100" workbookViewId="0">
      <selection activeCell="A22" sqref="A22:I22"/>
    </sheetView>
  </sheetViews>
  <sheetFormatPr defaultRowHeight="14.5" x14ac:dyDescent="0.35"/>
  <sheetData>
    <row r="7" spans="1:10" ht="15" x14ac:dyDescent="0.25">
      <c r="E7" s="1" t="s">
        <v>18</v>
      </c>
    </row>
    <row r="15" spans="1:10" ht="33.5" x14ac:dyDescent="0.75">
      <c r="A15" s="69" t="s">
        <v>111</v>
      </c>
      <c r="B15" s="69"/>
      <c r="C15" s="69"/>
      <c r="D15" s="69"/>
      <c r="E15" s="69"/>
      <c r="F15" s="69"/>
      <c r="G15" s="69"/>
      <c r="H15" s="69"/>
      <c r="I15" s="69"/>
      <c r="J15" s="10"/>
    </row>
    <row r="16" spans="1:10" ht="26.25" customHeight="1" x14ac:dyDescent="0.75">
      <c r="A16" s="70">
        <v>43959</v>
      </c>
      <c r="B16" s="70"/>
      <c r="C16" s="70"/>
      <c r="D16" s="70"/>
      <c r="E16" s="70"/>
      <c r="F16" s="70"/>
      <c r="G16" s="70"/>
      <c r="H16" s="70"/>
      <c r="I16" s="70"/>
      <c r="J16" s="11"/>
    </row>
    <row r="17" spans="1:10" ht="15" customHeight="1" x14ac:dyDescent="0.35">
      <c r="A17" s="2"/>
      <c r="B17" s="2"/>
      <c r="C17" s="2"/>
      <c r="D17" s="2"/>
      <c r="E17" s="2"/>
      <c r="F17" s="2"/>
      <c r="G17" s="2"/>
      <c r="H17" s="2"/>
      <c r="I17" s="2"/>
      <c r="J17" s="2"/>
    </row>
    <row r="18" spans="1:10" x14ac:dyDescent="0.35">
      <c r="A18" s="2"/>
      <c r="B18" s="2"/>
      <c r="C18" s="2"/>
      <c r="D18" s="2"/>
      <c r="E18" s="2"/>
      <c r="F18" s="2"/>
      <c r="G18" s="2"/>
      <c r="H18" s="2"/>
      <c r="I18" s="2"/>
      <c r="J18" s="2"/>
    </row>
    <row r="19" spans="1:10" ht="48" customHeight="1" x14ac:dyDescent="0.5">
      <c r="A19" s="72" t="s">
        <v>93</v>
      </c>
      <c r="B19" s="72"/>
      <c r="C19" s="72"/>
      <c r="D19" s="72"/>
      <c r="E19" s="72"/>
      <c r="F19" s="72"/>
      <c r="G19" s="72"/>
      <c r="H19" s="72"/>
      <c r="I19" s="72"/>
      <c r="J19" s="9"/>
    </row>
    <row r="20" spans="1:10" ht="15" customHeight="1" x14ac:dyDescent="0.5">
      <c r="A20" s="9"/>
      <c r="B20" s="9"/>
      <c r="C20" s="9"/>
      <c r="D20" s="9"/>
      <c r="E20" s="9"/>
      <c r="F20" s="9"/>
      <c r="G20" s="9"/>
      <c r="H20" s="9"/>
      <c r="I20" s="9"/>
      <c r="J20" s="9"/>
    </row>
    <row r="21" spans="1:10" x14ac:dyDescent="0.35">
      <c r="A21" s="71" t="s">
        <v>61</v>
      </c>
      <c r="B21" s="71"/>
      <c r="C21" s="71"/>
      <c r="D21" s="71"/>
      <c r="E21" s="71"/>
      <c r="F21" s="71"/>
      <c r="G21" s="71"/>
      <c r="H21" s="71"/>
      <c r="I21" s="71"/>
      <c r="J21" s="2"/>
    </row>
    <row r="22" spans="1:10" x14ac:dyDescent="0.35">
      <c r="A22" s="71"/>
      <c r="B22" s="71"/>
      <c r="C22" s="71"/>
      <c r="D22" s="71"/>
      <c r="E22" s="71"/>
      <c r="F22" s="71"/>
      <c r="G22" s="71"/>
      <c r="H22" s="71"/>
      <c r="I22" s="71"/>
      <c r="J22" s="2"/>
    </row>
    <row r="23" spans="1:10" x14ac:dyDescent="0.35">
      <c r="J23" s="2"/>
    </row>
    <row r="24" spans="1:10" ht="139.5" customHeight="1" x14ac:dyDescent="0.35">
      <c r="A24" s="71" t="s">
        <v>112</v>
      </c>
      <c r="B24" s="71"/>
      <c r="C24" s="71"/>
      <c r="D24" s="71"/>
      <c r="E24" s="71"/>
      <c r="F24" s="71"/>
      <c r="G24" s="71"/>
      <c r="H24" s="71"/>
      <c r="I24" s="71"/>
      <c r="J24" s="2"/>
    </row>
    <row r="25" spans="1:10" x14ac:dyDescent="0.35">
      <c r="A25" s="2"/>
      <c r="B25" s="2"/>
      <c r="C25" s="2"/>
      <c r="D25" s="2"/>
      <c r="E25" s="2"/>
      <c r="F25" s="2"/>
      <c r="G25" s="2"/>
      <c r="H25" s="2"/>
      <c r="I25" s="2"/>
      <c r="J25" s="2"/>
    </row>
    <row r="26" spans="1:10" ht="123.75" customHeight="1" x14ac:dyDescent="0.35">
      <c r="A26" s="71" t="s">
        <v>63</v>
      </c>
      <c r="B26" s="71"/>
      <c r="C26" s="71"/>
      <c r="D26" s="71"/>
      <c r="E26" s="71"/>
      <c r="F26" s="71"/>
      <c r="G26" s="71"/>
      <c r="H26" s="71"/>
      <c r="I26" s="71"/>
      <c r="J26" s="2"/>
    </row>
    <row r="27" spans="1:10" x14ac:dyDescent="0.35">
      <c r="A27" s="2"/>
      <c r="B27" s="2"/>
      <c r="C27" s="2"/>
      <c r="D27" s="2"/>
      <c r="E27" s="2"/>
      <c r="F27" s="2"/>
      <c r="G27" s="2"/>
      <c r="H27" s="2"/>
      <c r="I27" s="2"/>
      <c r="J27" s="2"/>
    </row>
    <row r="28" spans="1:10" x14ac:dyDescent="0.35">
      <c r="A28" s="2"/>
      <c r="B28" s="2"/>
      <c r="C28" s="2"/>
      <c r="D28" s="2"/>
      <c r="E28" s="2"/>
      <c r="F28" s="2"/>
      <c r="G28" s="2"/>
      <c r="H28" s="2"/>
      <c r="I28" s="2"/>
      <c r="J28" s="2"/>
    </row>
  </sheetData>
  <sheetProtection algorithmName="SHA-512" hashValue="1aRyWL/AzlTbps25Hal+35lzd5tg0DmaaAwTpZiygV1I+1EWzWYXQQ2r6LQMufVi6tnLZBCh2By1AEjc12u0/w==" saltValue="3Hi1ACMNMyy2Nz8FV/cHYQ==" spinCount="100000"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workbookViewId="0">
      <selection activeCell="A17" sqref="A17"/>
    </sheetView>
  </sheetViews>
  <sheetFormatPr defaultColWidth="9.1796875" defaultRowHeight="15.5" x14ac:dyDescent="0.35"/>
  <cols>
    <col min="1" max="16384" width="9.1796875" style="4"/>
  </cols>
  <sheetData>
    <row r="1" spans="1:9" ht="15.75" x14ac:dyDescent="0.25">
      <c r="A1" s="3" t="s">
        <v>19</v>
      </c>
    </row>
    <row r="2" spans="1:9" ht="32.25" customHeight="1" x14ac:dyDescent="0.25">
      <c r="A2" s="73" t="s">
        <v>74</v>
      </c>
      <c r="B2" s="73"/>
      <c r="C2" s="73"/>
      <c r="D2" s="73"/>
      <c r="E2" s="73"/>
      <c r="F2" s="73"/>
      <c r="G2" s="73"/>
      <c r="H2" s="73"/>
      <c r="I2" s="73"/>
    </row>
    <row r="4" spans="1:9" ht="79.5" customHeight="1" x14ac:dyDescent="0.25">
      <c r="A4" s="73" t="s">
        <v>75</v>
      </c>
      <c r="B4" s="73"/>
      <c r="C4" s="73"/>
      <c r="D4" s="73"/>
      <c r="E4" s="73"/>
      <c r="F4" s="73"/>
      <c r="G4" s="73"/>
      <c r="H4" s="73"/>
      <c r="I4" s="73"/>
    </row>
    <row r="6" spans="1:9" ht="15.75" x14ac:dyDescent="0.25">
      <c r="A6" s="3" t="s">
        <v>43</v>
      </c>
    </row>
    <row r="7" spans="1:9" ht="15.75" x14ac:dyDescent="0.25">
      <c r="A7" s="4" t="s">
        <v>17</v>
      </c>
    </row>
    <row r="8" spans="1:9" ht="47.25" customHeight="1" x14ac:dyDescent="0.25">
      <c r="A8" s="73" t="s">
        <v>76</v>
      </c>
      <c r="B8" s="73"/>
      <c r="C8" s="73"/>
      <c r="D8" s="73"/>
      <c r="E8" s="73"/>
      <c r="F8" s="73"/>
      <c r="G8" s="73"/>
      <c r="H8" s="73"/>
      <c r="I8" s="73"/>
    </row>
    <row r="9" spans="1:9" x14ac:dyDescent="0.35">
      <c r="A9" s="12"/>
      <c r="B9" s="4" t="s">
        <v>11</v>
      </c>
    </row>
    <row r="10" spans="1:9" x14ac:dyDescent="0.35">
      <c r="A10" s="5"/>
      <c r="B10" s="4" t="s">
        <v>14</v>
      </c>
    </row>
    <row r="11" spans="1:9" x14ac:dyDescent="0.35">
      <c r="A11" s="6"/>
      <c r="B11" s="4" t="s">
        <v>44</v>
      </c>
    </row>
    <row r="12" spans="1:9" x14ac:dyDescent="0.35">
      <c r="A12" s="7"/>
      <c r="B12" s="4" t="s">
        <v>58</v>
      </c>
    </row>
    <row r="13" spans="1:9" x14ac:dyDescent="0.35">
      <c r="A13" s="8"/>
    </row>
    <row r="14" spans="1:9" ht="48" customHeight="1" x14ac:dyDescent="0.35">
      <c r="A14" s="74" t="s">
        <v>60</v>
      </c>
      <c r="B14" s="74"/>
      <c r="C14" s="74"/>
      <c r="D14" s="74"/>
      <c r="E14" s="74"/>
      <c r="F14" s="74"/>
      <c r="G14" s="74"/>
      <c r="H14" s="74"/>
      <c r="I14" s="74"/>
    </row>
    <row r="16" spans="1:9" x14ac:dyDescent="0.35">
      <c r="A16" s="4" t="s">
        <v>10</v>
      </c>
    </row>
    <row r="17" spans="1:6" x14ac:dyDescent="0.35">
      <c r="A17" s="68" t="s">
        <v>9</v>
      </c>
      <c r="B17" s="16"/>
      <c r="C17" s="16"/>
      <c r="D17" s="16"/>
      <c r="E17" s="16"/>
      <c r="F17" s="16"/>
    </row>
  </sheetData>
  <sheetProtection password="EF12" sheet="1" objects="1" scenarios="1" selectLockedCells="1"/>
  <mergeCells count="4">
    <mergeCell ref="A2:I2"/>
    <mergeCell ref="A4:I4"/>
    <mergeCell ref="A8:I8"/>
    <mergeCell ref="A14:I14"/>
  </mergeCells>
  <hyperlinks>
    <hyperlink ref="A17"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8"/>
  <sheetViews>
    <sheetView tabSelected="1" zoomScale="130" zoomScaleNormal="130" workbookViewId="0">
      <selection activeCell="G3" sqref="G3"/>
    </sheetView>
  </sheetViews>
  <sheetFormatPr defaultRowHeight="14.5" x14ac:dyDescent="0.35"/>
  <cols>
    <col min="1" max="1" width="40" style="13" customWidth="1"/>
    <col min="2" max="2" width="4.54296875" style="13" customWidth="1"/>
    <col min="3" max="3" width="12.7265625" style="13" customWidth="1"/>
    <col min="4" max="4" width="12.54296875" style="13" customWidth="1"/>
    <col min="5" max="5" width="6.7265625" style="14" bestFit="1" customWidth="1"/>
    <col min="6" max="6" width="12.54296875" style="13" customWidth="1"/>
    <col min="7" max="9" width="8.7265625" style="13"/>
    <col min="10" max="10" width="7.1796875" style="13" customWidth="1"/>
    <col min="11" max="16384" width="8.7265625" style="13"/>
  </cols>
  <sheetData>
    <row r="1" spans="1:8" ht="18.5" x14ac:dyDescent="0.45">
      <c r="A1" s="78" t="s">
        <v>103</v>
      </c>
      <c r="B1" s="78"/>
      <c r="C1" s="78"/>
      <c r="D1" s="78"/>
      <c r="E1" s="78"/>
      <c r="F1" s="78"/>
    </row>
    <row r="2" spans="1:8" ht="15" x14ac:dyDescent="0.25">
      <c r="A2" s="25"/>
      <c r="B2" s="26" t="s">
        <v>11</v>
      </c>
      <c r="C2" s="27"/>
      <c r="D2" s="27"/>
      <c r="E2" s="28"/>
      <c r="F2" s="27"/>
    </row>
    <row r="3" spans="1:8" ht="15" x14ac:dyDescent="0.25">
      <c r="A3" s="29"/>
      <c r="B3" s="26" t="s">
        <v>14</v>
      </c>
      <c r="C3" s="27"/>
      <c r="D3" s="27"/>
      <c r="E3" s="28"/>
      <c r="F3" s="27"/>
    </row>
    <row r="4" spans="1:8" ht="15" x14ac:dyDescent="0.25">
      <c r="A4" s="30"/>
      <c r="B4" s="26" t="s">
        <v>106</v>
      </c>
      <c r="C4" s="27"/>
      <c r="D4" s="27"/>
      <c r="E4" s="28"/>
      <c r="F4" s="27"/>
      <c r="G4" s="27"/>
    </row>
    <row r="5" spans="1:8" s="15" customFormat="1" ht="18.5" x14ac:dyDescent="0.45">
      <c r="A5" s="75" t="s">
        <v>95</v>
      </c>
      <c r="B5" s="75"/>
      <c r="C5" s="75"/>
      <c r="D5" s="75"/>
      <c r="E5" s="75"/>
      <c r="F5" s="75"/>
    </row>
    <row r="6" spans="1:8" s="16" customFormat="1" ht="31" x14ac:dyDescent="0.35">
      <c r="A6" s="31"/>
      <c r="B6" s="31"/>
      <c r="C6" s="31"/>
      <c r="D6" s="32" t="s">
        <v>0</v>
      </c>
      <c r="E6" s="33" t="s">
        <v>48</v>
      </c>
      <c r="F6" s="34" t="s">
        <v>108</v>
      </c>
      <c r="G6" s="43" t="s">
        <v>13</v>
      </c>
    </row>
    <row r="7" spans="1:8" s="16" customFormat="1" ht="15.75" x14ac:dyDescent="0.25">
      <c r="A7" s="35" t="s">
        <v>66</v>
      </c>
      <c r="B7" s="31"/>
      <c r="C7" s="31"/>
      <c r="D7" s="18">
        <v>60</v>
      </c>
      <c r="E7" s="39"/>
      <c r="F7" s="40">
        <v>60</v>
      </c>
      <c r="G7" s="31" t="s">
        <v>67</v>
      </c>
      <c r="H7" s="31"/>
    </row>
    <row r="8" spans="1:8" s="16" customFormat="1" ht="15.75" x14ac:dyDescent="0.25">
      <c r="A8" s="35" t="s">
        <v>20</v>
      </c>
      <c r="B8" s="31"/>
      <c r="C8" s="31"/>
      <c r="D8" s="18">
        <v>105</v>
      </c>
      <c r="E8" s="39"/>
      <c r="F8" s="40">
        <v>105</v>
      </c>
      <c r="G8" s="31" t="s">
        <v>21</v>
      </c>
      <c r="H8" s="31"/>
    </row>
    <row r="9" spans="1:8" s="16" customFormat="1" ht="15.75" x14ac:dyDescent="0.25">
      <c r="A9" s="35" t="s">
        <v>22</v>
      </c>
      <c r="B9" s="31"/>
      <c r="C9" s="31"/>
      <c r="D9" s="18">
        <v>10</v>
      </c>
      <c r="E9" s="39"/>
      <c r="F9" s="40">
        <v>10</v>
      </c>
      <c r="G9" s="31" t="s">
        <v>23</v>
      </c>
      <c r="H9" s="31"/>
    </row>
    <row r="10" spans="1:8" s="16" customFormat="1" ht="15.75" x14ac:dyDescent="0.25">
      <c r="A10" s="35" t="s">
        <v>71</v>
      </c>
      <c r="B10" s="31"/>
      <c r="C10" s="31"/>
      <c r="D10" s="18">
        <v>25</v>
      </c>
      <c r="E10" s="39"/>
      <c r="F10" s="40">
        <v>25</v>
      </c>
      <c r="G10" s="31" t="s">
        <v>70</v>
      </c>
      <c r="H10" s="31"/>
    </row>
    <row r="11" spans="1:8" s="16" customFormat="1" ht="15.75" x14ac:dyDescent="0.25">
      <c r="A11" s="35" t="s">
        <v>64</v>
      </c>
      <c r="B11" s="31"/>
      <c r="C11" s="31"/>
      <c r="D11" s="18">
        <v>20</v>
      </c>
      <c r="E11" s="39"/>
      <c r="F11" s="40">
        <v>20</v>
      </c>
      <c r="G11" s="31" t="s">
        <v>59</v>
      </c>
      <c r="H11" s="31"/>
    </row>
    <row r="12" spans="1:8" s="16" customFormat="1" ht="15.75" x14ac:dyDescent="0.25">
      <c r="A12" s="35" t="s">
        <v>65</v>
      </c>
      <c r="B12" s="31"/>
      <c r="C12" s="31"/>
      <c r="D12" s="18">
        <v>5</v>
      </c>
      <c r="E12" s="39"/>
      <c r="F12" s="40">
        <v>5</v>
      </c>
      <c r="G12" s="31" t="s">
        <v>69</v>
      </c>
      <c r="H12" s="31"/>
    </row>
    <row r="13" spans="1:8" s="17" customFormat="1" ht="16.5" thickBot="1" x14ac:dyDescent="0.3">
      <c r="A13" s="36" t="s">
        <v>24</v>
      </c>
      <c r="B13" s="37"/>
      <c r="C13" s="37"/>
      <c r="D13" s="38">
        <f>SUM(D7:D12)</f>
        <v>225</v>
      </c>
      <c r="E13" s="41"/>
      <c r="F13" s="42">
        <f>SUM(F7:F12)</f>
        <v>225</v>
      </c>
      <c r="G13" s="43"/>
      <c r="H13" s="43"/>
    </row>
    <row r="14" spans="1:8" ht="5.25" customHeight="1" thickTop="1" x14ac:dyDescent="0.25">
      <c r="A14" s="44"/>
      <c r="B14" s="27"/>
      <c r="C14" s="27"/>
      <c r="D14" s="27"/>
      <c r="E14" s="28"/>
      <c r="F14" s="27"/>
      <c r="G14" s="27"/>
      <c r="H14" s="27"/>
    </row>
    <row r="15" spans="1:8" s="15" customFormat="1" ht="18.75" x14ac:dyDescent="0.3">
      <c r="A15" s="76" t="s">
        <v>68</v>
      </c>
      <c r="B15" s="76"/>
      <c r="C15" s="76"/>
      <c r="D15" s="76"/>
      <c r="E15" s="76"/>
      <c r="F15" s="76"/>
      <c r="G15" s="45"/>
      <c r="H15" s="45"/>
    </row>
    <row r="16" spans="1:8" s="16" customFormat="1" ht="46.5" x14ac:dyDescent="0.35">
      <c r="A16" s="31"/>
      <c r="B16" s="31"/>
      <c r="C16" s="46" t="s">
        <v>50</v>
      </c>
      <c r="D16" s="32" t="s">
        <v>51</v>
      </c>
      <c r="E16" s="33" t="s">
        <v>48</v>
      </c>
      <c r="F16" s="34" t="s">
        <v>109</v>
      </c>
      <c r="G16" s="43" t="s">
        <v>13</v>
      </c>
      <c r="H16" s="31"/>
    </row>
    <row r="17" spans="1:13" s="16" customFormat="1" ht="15.5" x14ac:dyDescent="0.35">
      <c r="A17" s="31" t="s">
        <v>29</v>
      </c>
      <c r="B17" s="31"/>
      <c r="C17" s="20">
        <v>280</v>
      </c>
      <c r="D17" s="47">
        <f>D19/(D18/100)</f>
        <v>280.55555555555554</v>
      </c>
      <c r="E17" s="39" t="s">
        <v>2</v>
      </c>
      <c r="F17" s="48">
        <v>280</v>
      </c>
      <c r="G17" s="31" t="s">
        <v>15</v>
      </c>
      <c r="H17" s="31"/>
      <c r="I17" s="31"/>
      <c r="J17" s="31"/>
      <c r="K17" s="31"/>
    </row>
    <row r="18" spans="1:13" s="16" customFormat="1" ht="15.5" x14ac:dyDescent="0.35">
      <c r="A18" s="31" t="s">
        <v>54</v>
      </c>
      <c r="B18" s="31"/>
      <c r="C18" s="20">
        <v>72</v>
      </c>
      <c r="D18" s="21">
        <v>72</v>
      </c>
      <c r="E18" s="39" t="s">
        <v>1</v>
      </c>
      <c r="F18" s="48">
        <v>72</v>
      </c>
      <c r="G18" s="31" t="s">
        <v>72</v>
      </c>
      <c r="H18" s="31"/>
      <c r="I18" s="31"/>
      <c r="J18" s="31" t="s">
        <v>55</v>
      </c>
      <c r="K18" s="31"/>
    </row>
    <row r="19" spans="1:13" s="16" customFormat="1" ht="15.5" x14ac:dyDescent="0.35">
      <c r="A19" s="31" t="s">
        <v>30</v>
      </c>
      <c r="B19" s="31"/>
      <c r="C19" s="52">
        <f>C17*(C18/100)</f>
        <v>201.6</v>
      </c>
      <c r="D19" s="20">
        <v>202</v>
      </c>
      <c r="E19" s="39" t="s">
        <v>2</v>
      </c>
      <c r="F19" s="48">
        <v>202</v>
      </c>
      <c r="G19" s="31" t="s">
        <v>45</v>
      </c>
      <c r="H19" s="31"/>
      <c r="I19" s="31"/>
      <c r="J19" s="31"/>
      <c r="K19" s="31"/>
    </row>
    <row r="20" spans="1:13" s="16" customFormat="1" ht="15.5" x14ac:dyDescent="0.35">
      <c r="A20" s="31" t="s">
        <v>31</v>
      </c>
      <c r="B20" s="31"/>
      <c r="C20" s="18">
        <v>1.5</v>
      </c>
      <c r="D20" s="18">
        <v>1.5</v>
      </c>
      <c r="E20" s="39" t="s">
        <v>26</v>
      </c>
      <c r="F20" s="40">
        <v>1.5</v>
      </c>
      <c r="G20" s="31" t="s">
        <v>12</v>
      </c>
      <c r="H20" s="31"/>
      <c r="I20" s="31"/>
      <c r="J20" s="31"/>
      <c r="K20" s="31"/>
    </row>
    <row r="21" spans="1:13" s="16" customFormat="1" ht="15.5" x14ac:dyDescent="0.35">
      <c r="A21" s="31" t="s">
        <v>49</v>
      </c>
      <c r="B21" s="31"/>
      <c r="C21" s="53">
        <f>C19*C20</f>
        <v>302.39999999999998</v>
      </c>
      <c r="D21" s="54">
        <f>D19*D20</f>
        <v>303</v>
      </c>
      <c r="E21" s="39"/>
      <c r="F21" s="40">
        <v>303</v>
      </c>
      <c r="G21" s="31" t="s">
        <v>3</v>
      </c>
      <c r="H21" s="31"/>
      <c r="I21" s="31"/>
      <c r="J21" s="31"/>
      <c r="K21" s="31"/>
    </row>
    <row r="22" spans="1:13" s="16" customFormat="1" ht="15.5" x14ac:dyDescent="0.35">
      <c r="A22" s="31" t="s">
        <v>32</v>
      </c>
      <c r="B22" s="31"/>
      <c r="C22" s="53">
        <f>C21/C17</f>
        <v>1.0799999999999998</v>
      </c>
      <c r="D22" s="54">
        <f>D21/D17</f>
        <v>1.08</v>
      </c>
      <c r="E22" s="39" t="s">
        <v>26</v>
      </c>
      <c r="F22" s="40">
        <v>0.8</v>
      </c>
      <c r="G22" s="31" t="s">
        <v>4</v>
      </c>
      <c r="H22" s="31"/>
      <c r="I22" s="31"/>
      <c r="J22" s="31"/>
      <c r="K22" s="31"/>
    </row>
    <row r="23" spans="1:13" s="16" customFormat="1" ht="15.5" x14ac:dyDescent="0.35">
      <c r="A23" s="31" t="s">
        <v>33</v>
      </c>
      <c r="B23" s="31"/>
      <c r="C23" s="18">
        <v>0.75</v>
      </c>
      <c r="D23" s="18">
        <v>0.75</v>
      </c>
      <c r="E23" s="39" t="s">
        <v>26</v>
      </c>
      <c r="F23" s="40">
        <v>0.75</v>
      </c>
      <c r="G23" s="31" t="s">
        <v>98</v>
      </c>
      <c r="H23" s="31"/>
      <c r="I23" s="31"/>
      <c r="J23" s="31"/>
      <c r="K23" s="68"/>
      <c r="M23" s="68" t="s">
        <v>107</v>
      </c>
    </row>
    <row r="24" spans="1:13" s="16" customFormat="1" ht="15.5" x14ac:dyDescent="0.35">
      <c r="A24" s="43" t="s">
        <v>52</v>
      </c>
      <c r="B24" s="31"/>
      <c r="C24" s="55">
        <f>(C22*C17)-(C23*C17)</f>
        <v>92.399999999999977</v>
      </c>
      <c r="D24" s="55">
        <f>(D22*D17)-(D23*D17)</f>
        <v>92.583333333333343</v>
      </c>
      <c r="E24" s="39" t="s">
        <v>27</v>
      </c>
      <c r="F24" s="49">
        <v>92.4</v>
      </c>
      <c r="G24" s="31" t="s">
        <v>62</v>
      </c>
      <c r="H24" s="31"/>
      <c r="I24" s="31"/>
      <c r="J24" s="31"/>
      <c r="K24" s="31"/>
    </row>
    <row r="25" spans="1:13" s="17" customFormat="1" ht="16" thickBot="1" x14ac:dyDescent="0.4">
      <c r="A25" s="37" t="s">
        <v>53</v>
      </c>
      <c r="B25" s="37"/>
      <c r="C25" s="56">
        <f>C21-D13</f>
        <v>77.399999999999977</v>
      </c>
      <c r="D25" s="56">
        <f>D21-D13</f>
        <v>78</v>
      </c>
      <c r="E25" s="50" t="s">
        <v>27</v>
      </c>
      <c r="F25" s="51">
        <v>77.400000000000006</v>
      </c>
      <c r="G25" s="31" t="s">
        <v>62</v>
      </c>
      <c r="H25" s="43"/>
      <c r="I25" s="43"/>
      <c r="J25" s="43"/>
      <c r="K25" s="43"/>
    </row>
    <row r="26" spans="1:13" ht="5.25" customHeight="1" thickTop="1" x14ac:dyDescent="0.35">
      <c r="A26" s="27"/>
      <c r="B26" s="27"/>
      <c r="C26" s="27"/>
      <c r="D26" s="27"/>
      <c r="E26" s="28"/>
      <c r="F26" s="57"/>
      <c r="G26" s="27"/>
      <c r="H26" s="27"/>
    </row>
    <row r="27" spans="1:13" s="22" customFormat="1" ht="18.5" x14ac:dyDescent="0.45">
      <c r="A27" s="77" t="s">
        <v>46</v>
      </c>
      <c r="B27" s="77"/>
      <c r="C27" s="77"/>
      <c r="D27" s="77"/>
      <c r="E27" s="77"/>
      <c r="F27" s="77"/>
      <c r="G27" s="58"/>
      <c r="H27" s="58"/>
    </row>
    <row r="28" spans="1:13" s="22" customFormat="1" ht="18.5" x14ac:dyDescent="0.45">
      <c r="A28" s="76" t="s">
        <v>47</v>
      </c>
      <c r="B28" s="76"/>
      <c r="C28" s="76"/>
      <c r="D28" s="76"/>
      <c r="E28" s="76"/>
      <c r="F28" s="76"/>
      <c r="G28" s="58"/>
      <c r="H28" s="58"/>
    </row>
    <row r="29" spans="1:13" s="16" customFormat="1" ht="31" x14ac:dyDescent="0.35">
      <c r="A29" s="31"/>
      <c r="B29" s="31"/>
      <c r="C29" s="31"/>
      <c r="D29" s="32" t="s">
        <v>0</v>
      </c>
      <c r="E29" s="33" t="s">
        <v>48</v>
      </c>
      <c r="F29" s="34" t="s">
        <v>110</v>
      </c>
      <c r="G29" s="43" t="s">
        <v>13</v>
      </c>
      <c r="H29" s="31"/>
    </row>
    <row r="30" spans="1:13" s="16" customFormat="1" ht="15.5" x14ac:dyDescent="0.35">
      <c r="A30" s="31" t="s">
        <v>105</v>
      </c>
      <c r="B30" s="31"/>
      <c r="C30" s="31"/>
      <c r="D30" s="23">
        <f>D19</f>
        <v>202</v>
      </c>
      <c r="E30" s="39" t="s">
        <v>2</v>
      </c>
      <c r="F30" s="48">
        <v>187</v>
      </c>
      <c r="G30" s="31" t="s">
        <v>34</v>
      </c>
      <c r="H30" s="31"/>
      <c r="I30" s="31"/>
      <c r="J30" s="31"/>
    </row>
    <row r="31" spans="1:13" s="16" customFormat="1" ht="15.5" x14ac:dyDescent="0.35">
      <c r="A31" s="31" t="s">
        <v>35</v>
      </c>
      <c r="B31" s="31"/>
      <c r="C31" s="31"/>
      <c r="D31" s="20">
        <v>72</v>
      </c>
      <c r="E31" s="39" t="s">
        <v>1</v>
      </c>
      <c r="F31" s="60">
        <v>72</v>
      </c>
      <c r="G31" s="31" t="s">
        <v>79</v>
      </c>
      <c r="H31" s="31"/>
      <c r="I31" s="31"/>
      <c r="J31" s="31"/>
      <c r="K31" s="16" t="s">
        <v>78</v>
      </c>
    </row>
    <row r="32" spans="1:13" s="16" customFormat="1" ht="15.5" x14ac:dyDescent="0.35">
      <c r="A32" s="31" t="s">
        <v>36</v>
      </c>
      <c r="B32" s="31"/>
      <c r="C32" s="31"/>
      <c r="D32" s="52">
        <f>D30*(D31/100)</f>
        <v>145.44</v>
      </c>
      <c r="E32" s="39" t="s">
        <v>2</v>
      </c>
      <c r="F32" s="48">
        <v>145</v>
      </c>
      <c r="G32" s="31" t="s">
        <v>5</v>
      </c>
      <c r="H32" s="31"/>
      <c r="I32" s="31"/>
      <c r="J32" s="31"/>
    </row>
    <row r="33" spans="1:10" s="16" customFormat="1" ht="15.5" x14ac:dyDescent="0.35">
      <c r="A33" s="31" t="s">
        <v>37</v>
      </c>
      <c r="B33" s="31"/>
      <c r="C33" s="31"/>
      <c r="D33" s="18">
        <v>60</v>
      </c>
      <c r="E33" s="39" t="s">
        <v>27</v>
      </c>
      <c r="F33" s="40">
        <v>60</v>
      </c>
      <c r="G33" s="31" t="s">
        <v>6</v>
      </c>
      <c r="H33" s="31"/>
      <c r="I33" s="31"/>
      <c r="J33" s="31"/>
    </row>
    <row r="34" spans="1:10" s="16" customFormat="1" ht="15.5" x14ac:dyDescent="0.35">
      <c r="A34" s="31" t="s">
        <v>38</v>
      </c>
      <c r="B34" s="31"/>
      <c r="C34" s="31"/>
      <c r="D34" s="18">
        <v>0.55000000000000004</v>
      </c>
      <c r="E34" s="39" t="s">
        <v>26</v>
      </c>
      <c r="F34" s="40">
        <v>0.55000000000000004</v>
      </c>
      <c r="G34" s="31" t="s">
        <v>7</v>
      </c>
      <c r="H34" s="31"/>
      <c r="I34" s="31"/>
      <c r="J34" s="31"/>
    </row>
    <row r="35" spans="1:10" s="16" customFormat="1" ht="15.5" x14ac:dyDescent="0.35">
      <c r="A35" s="31" t="s">
        <v>99</v>
      </c>
      <c r="B35" s="31"/>
      <c r="C35" s="31"/>
      <c r="D35" s="53">
        <f>(D30*D34)</f>
        <v>111.10000000000001</v>
      </c>
      <c r="E35" s="39"/>
      <c r="F35" s="40">
        <v>111.1</v>
      </c>
      <c r="G35" s="31" t="s">
        <v>8</v>
      </c>
      <c r="H35" s="31"/>
      <c r="I35" s="31"/>
      <c r="J35" s="31"/>
    </row>
    <row r="36" spans="1:10" s="16" customFormat="1" ht="15.5" x14ac:dyDescent="0.35">
      <c r="A36" s="31" t="s">
        <v>82</v>
      </c>
      <c r="B36" s="31"/>
      <c r="C36" s="31"/>
      <c r="D36" s="24">
        <v>55</v>
      </c>
      <c r="E36" s="39" t="s">
        <v>90</v>
      </c>
      <c r="F36" s="61">
        <v>55</v>
      </c>
      <c r="G36" s="31" t="s">
        <v>101</v>
      </c>
      <c r="H36" s="31"/>
      <c r="I36" s="31"/>
      <c r="J36" s="31"/>
    </row>
    <row r="37" spans="1:10" s="16" customFormat="1" ht="15.5" x14ac:dyDescent="0.35">
      <c r="A37" s="31" t="s">
        <v>84</v>
      </c>
      <c r="B37" s="31"/>
      <c r="C37" s="31"/>
      <c r="D37" s="18">
        <v>0.9</v>
      </c>
      <c r="E37" s="39" t="s">
        <v>26</v>
      </c>
      <c r="F37" s="40">
        <v>0.9</v>
      </c>
      <c r="G37" s="31" t="s">
        <v>83</v>
      </c>
      <c r="H37" s="31"/>
      <c r="I37" s="31"/>
      <c r="J37" s="31"/>
    </row>
    <row r="38" spans="1:10" s="16" customFormat="1" ht="15.5" x14ac:dyDescent="0.35">
      <c r="A38" s="31" t="s">
        <v>89</v>
      </c>
      <c r="B38" s="31"/>
      <c r="C38" s="31"/>
      <c r="D38" s="54">
        <f>D36*D37</f>
        <v>49.5</v>
      </c>
      <c r="E38" s="39"/>
      <c r="F38" s="40">
        <v>49.5</v>
      </c>
      <c r="G38" s="31" t="s">
        <v>85</v>
      </c>
      <c r="H38" s="31"/>
      <c r="I38" s="31"/>
      <c r="J38" s="31"/>
    </row>
    <row r="39" spans="1:10" s="16" customFormat="1" ht="15.5" x14ac:dyDescent="0.35">
      <c r="A39" s="31" t="s">
        <v>100</v>
      </c>
      <c r="B39" s="31"/>
      <c r="C39" s="31"/>
      <c r="D39" s="18">
        <v>0</v>
      </c>
      <c r="E39" s="39" t="s">
        <v>27</v>
      </c>
      <c r="F39" s="40">
        <v>40</v>
      </c>
      <c r="G39" s="31" t="s">
        <v>102</v>
      </c>
      <c r="H39" s="31"/>
      <c r="I39" s="31"/>
      <c r="J39" s="31"/>
    </row>
    <row r="40" spans="1:10" s="16" customFormat="1" ht="15.5" x14ac:dyDescent="0.35">
      <c r="A40" s="31" t="s">
        <v>86</v>
      </c>
      <c r="B40" s="31"/>
      <c r="C40" s="31"/>
      <c r="D40" s="24">
        <v>28</v>
      </c>
      <c r="E40" s="39" t="s">
        <v>90</v>
      </c>
      <c r="F40" s="62">
        <v>28</v>
      </c>
      <c r="G40" s="31" t="s">
        <v>91</v>
      </c>
      <c r="H40" s="31"/>
      <c r="I40" s="31"/>
      <c r="J40" s="31"/>
    </row>
    <row r="41" spans="1:10" s="16" customFormat="1" ht="15.5" x14ac:dyDescent="0.35">
      <c r="A41" s="31" t="s">
        <v>87</v>
      </c>
      <c r="B41" s="31"/>
      <c r="C41" s="31"/>
      <c r="D41" s="18">
        <v>0.95</v>
      </c>
      <c r="E41" s="39" t="s">
        <v>26</v>
      </c>
      <c r="F41" s="40">
        <v>0.95</v>
      </c>
      <c r="G41" s="31" t="s">
        <v>96</v>
      </c>
      <c r="H41" s="31"/>
      <c r="I41" s="31"/>
      <c r="J41" s="31"/>
    </row>
    <row r="42" spans="1:10" s="16" customFormat="1" ht="15.5" x14ac:dyDescent="0.35">
      <c r="A42" s="31" t="s">
        <v>88</v>
      </c>
      <c r="B42" s="31"/>
      <c r="C42" s="31"/>
      <c r="D42" s="54">
        <f>D40*D41</f>
        <v>26.599999999999998</v>
      </c>
      <c r="E42" s="39"/>
      <c r="F42" s="40">
        <v>26.6</v>
      </c>
      <c r="G42" s="31" t="s">
        <v>77</v>
      </c>
      <c r="H42" s="31"/>
      <c r="I42" s="31"/>
      <c r="J42" s="31"/>
    </row>
    <row r="43" spans="1:10" s="16" customFormat="1" ht="15.5" x14ac:dyDescent="0.35">
      <c r="A43" s="31" t="s">
        <v>94</v>
      </c>
      <c r="B43" s="31"/>
      <c r="C43" s="31"/>
      <c r="D43" s="54">
        <f>D33+D35+D38+D42</f>
        <v>247.20000000000002</v>
      </c>
      <c r="E43" s="39" t="s">
        <v>27</v>
      </c>
      <c r="F43" s="40">
        <v>247.2</v>
      </c>
      <c r="G43" s="31"/>
      <c r="H43" s="31"/>
      <c r="I43" s="31"/>
      <c r="J43" s="31"/>
    </row>
    <row r="44" spans="1:10" s="16" customFormat="1" ht="15.5" x14ac:dyDescent="0.35">
      <c r="A44" s="31" t="s">
        <v>39</v>
      </c>
      <c r="B44" s="31"/>
      <c r="C44" s="31"/>
      <c r="D44" s="53">
        <f>D21+D33+D35+D38+D42</f>
        <v>550.20000000000005</v>
      </c>
      <c r="E44" s="39"/>
      <c r="F44" s="40">
        <v>550.20000000000005</v>
      </c>
      <c r="G44" s="31" t="s">
        <v>92</v>
      </c>
      <c r="H44" s="31"/>
      <c r="I44" s="31"/>
      <c r="J44" s="31"/>
    </row>
    <row r="45" spans="1:10" s="16" customFormat="1" ht="15.5" x14ac:dyDescent="0.35">
      <c r="A45" s="31" t="s">
        <v>40</v>
      </c>
      <c r="B45" s="31"/>
      <c r="C45" s="31"/>
      <c r="D45" s="53">
        <f>D44/D32</f>
        <v>3.7830033003300332</v>
      </c>
      <c r="E45" s="39" t="s">
        <v>26</v>
      </c>
      <c r="F45" s="40">
        <v>3.78</v>
      </c>
      <c r="G45" s="31" t="s">
        <v>42</v>
      </c>
      <c r="H45" s="31"/>
      <c r="I45" s="31"/>
      <c r="J45" s="31"/>
    </row>
    <row r="46" spans="1:10" s="16" customFormat="1" ht="15.5" x14ac:dyDescent="0.35">
      <c r="A46" s="31" t="s">
        <v>73</v>
      </c>
      <c r="B46" s="31"/>
      <c r="C46" s="31"/>
      <c r="D46" s="18">
        <v>3.85</v>
      </c>
      <c r="E46" s="39" t="s">
        <v>26</v>
      </c>
      <c r="F46" s="40">
        <v>3.85</v>
      </c>
      <c r="G46" s="31" t="s">
        <v>57</v>
      </c>
      <c r="H46" s="31"/>
      <c r="I46" s="68" t="s">
        <v>56</v>
      </c>
    </row>
    <row r="47" spans="1:10" s="16" customFormat="1" ht="15.5" x14ac:dyDescent="0.35">
      <c r="A47" s="31" t="s">
        <v>25</v>
      </c>
      <c r="B47" s="31"/>
      <c r="C47" s="31"/>
      <c r="D47" s="66">
        <f>D46*D32</f>
        <v>559.94399999999996</v>
      </c>
      <c r="E47" s="39"/>
      <c r="F47" s="40">
        <v>559.94000000000005</v>
      </c>
      <c r="G47" s="31" t="s">
        <v>80</v>
      </c>
      <c r="H47" s="31"/>
      <c r="I47" s="31"/>
      <c r="J47" s="31"/>
    </row>
    <row r="48" spans="1:10" s="16" customFormat="1" ht="15.5" x14ac:dyDescent="0.35">
      <c r="A48" s="31" t="s">
        <v>28</v>
      </c>
      <c r="B48" s="31"/>
      <c r="C48" s="31"/>
      <c r="D48" s="53">
        <f>D46-D45</f>
        <v>6.6996699669966908E-2</v>
      </c>
      <c r="E48" s="39" t="s">
        <v>26</v>
      </c>
      <c r="F48" s="40">
        <v>7.0000000000000007E-2</v>
      </c>
      <c r="G48" s="31" t="s">
        <v>81</v>
      </c>
      <c r="H48" s="31"/>
      <c r="I48" s="31"/>
      <c r="J48" s="31"/>
    </row>
    <row r="49" spans="1:10" s="16" customFormat="1" ht="16" thickBot="1" x14ac:dyDescent="0.4">
      <c r="A49" s="37" t="s">
        <v>16</v>
      </c>
      <c r="B49" s="59"/>
      <c r="C49" s="59"/>
      <c r="D49" s="65">
        <f>(1-(D45/D46))*100</f>
        <v>1.740174017401741</v>
      </c>
      <c r="E49" s="63" t="s">
        <v>1</v>
      </c>
      <c r="F49" s="64">
        <v>1.7</v>
      </c>
      <c r="G49" s="31" t="s">
        <v>41</v>
      </c>
      <c r="H49" s="31"/>
      <c r="I49" s="31"/>
      <c r="J49" s="31"/>
    </row>
    <row r="50" spans="1:10" s="16" customFormat="1" ht="16" thickTop="1" x14ac:dyDescent="0.35">
      <c r="A50" s="67" t="s">
        <v>104</v>
      </c>
      <c r="B50" s="31"/>
      <c r="C50" s="31"/>
      <c r="D50" s="31"/>
      <c r="E50" s="39"/>
      <c r="F50" s="31"/>
      <c r="G50" s="31"/>
      <c r="H50" s="31"/>
      <c r="I50" s="31"/>
      <c r="J50" s="31"/>
    </row>
    <row r="51" spans="1:10" s="16" customFormat="1" ht="15.5" x14ac:dyDescent="0.35">
      <c r="A51" s="31"/>
      <c r="B51" s="31"/>
      <c r="C51" s="31"/>
      <c r="E51" s="19"/>
    </row>
    <row r="52" spans="1:10" s="16" customFormat="1" ht="15.5" x14ac:dyDescent="0.35">
      <c r="E52" s="19"/>
    </row>
    <row r="77" spans="1:1" x14ac:dyDescent="0.35">
      <c r="A77" s="27" t="s">
        <v>97</v>
      </c>
    </row>
    <row r="78" spans="1:1" x14ac:dyDescent="0.35">
      <c r="A78" s="27"/>
    </row>
  </sheetData>
  <sheetProtection algorithmName="SHA-512" hashValue="Mr4LlvQskwxermRb3Fh3RtSPq4cBOX5oUDtWoHBxLqQew7QzENic0tgddgYCAJzUmO4rTwOdDUV6eA9/8c0RvQ==" saltValue="p2ZOHK29reuJU8lQZTVYgw==" spinCount="100000" sheet="1" objects="1" scenarios="1" selectLockedCells="1"/>
  <mergeCells count="5">
    <mergeCell ref="A5:F5"/>
    <mergeCell ref="A15:F15"/>
    <mergeCell ref="A27:F27"/>
    <mergeCell ref="A28:F28"/>
    <mergeCell ref="A1:F1"/>
  </mergeCells>
  <hyperlinks>
    <hyperlink ref="I46" r:id="rId1" xr:uid="{00000000-0004-0000-0200-000000000000}"/>
    <hyperlink ref="M23" r:id="rId2" xr:uid="{00000000-0004-0000-0200-000001000000}"/>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Schweihofer, Jeannine</cp:lastModifiedBy>
  <cp:lastPrinted>2014-05-02T13:47:53Z</cp:lastPrinted>
  <dcterms:created xsi:type="dcterms:W3CDTF">2013-09-19T20:20:14Z</dcterms:created>
  <dcterms:modified xsi:type="dcterms:W3CDTF">2020-05-10T01:00:03Z</dcterms:modified>
</cp:coreProperties>
</file>